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cheme terms" sheetId="1" state="visible" r:id="rId3"/>
    <sheet name="Slab calculator" sheetId="2" state="visible" r:id="rId4"/>
    <sheet name="Six questions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<sst xmlns="http://schemas.openxmlformats.org/spreadsheetml/2006/main" count="117" uniqueCount="107">
  <si>
    <t xml:space="preserve">Scheme Terms Schedule</t>
  </si>
  <si>
    <t xml:space="preserve">One column per scheme. The twenty fields that decide whether a rebate can be computed and collected.</t>
  </si>
  <si>
    <t xml:space="preserve">#</t>
  </si>
  <si>
    <t xml:space="preserve">Field</t>
  </si>
  <si>
    <t xml:space="preserve">Scheme 1</t>
  </si>
  <si>
    <t xml:space="preserve">Scheme 2</t>
  </si>
  <si>
    <t xml:space="preserve">Scheme 3</t>
  </si>
  <si>
    <t xml:space="preserve">IDENTITY</t>
  </si>
  <si>
    <t xml:space="preserve">Scheme reference</t>
  </si>
  <si>
    <t xml:space="preserve">TOD/2026/Q1</t>
  </si>
  <si>
    <t xml:space="preserve">Counterparty</t>
  </si>
  <si>
    <t xml:space="preserve">Acme Industries Ltd</t>
  </si>
  <si>
    <t xml:space="preserve">Counterparty code in our transaction data</t>
  </si>
  <si>
    <t xml:space="preserve">SUP-0142</t>
  </si>
  <si>
    <t xml:space="preserve">Agreement type</t>
  </si>
  <si>
    <t xml:space="preserve">Volume rebate</t>
  </si>
  <si>
    <t xml:space="preserve">Version number</t>
  </si>
  <si>
    <t xml:space="preserve">v1.0</t>
  </si>
  <si>
    <t xml:space="preserve">Version effective from</t>
  </si>
  <si>
    <t xml:space="preserve">SCOPE</t>
  </si>
  <si>
    <t xml:space="preserve">Scheme period start</t>
  </si>
  <si>
    <t xml:space="preserve">Scheme period end</t>
  </si>
  <si>
    <t xml:space="preserve">GOVERNING DATE (invoice / despatch / receipt)</t>
  </si>
  <si>
    <t xml:space="preserve">Invoice</t>
  </si>
  <si>
    <t xml:space="preserve">Qualifying products</t>
  </si>
  <si>
    <t xml:space="preserve">All — Annexure 1 v2</t>
  </si>
  <si>
    <t xml:space="preserve">Qualifying entities / branches</t>
  </si>
  <si>
    <t xml:space="preserve">HO + Pune branch</t>
  </si>
  <si>
    <t xml:space="preserve">Exclusions</t>
  </si>
  <si>
    <t xml:space="preserve">Institutional sales</t>
  </si>
  <si>
    <t xml:space="preserve">CALCULATION</t>
  </si>
  <si>
    <t xml:space="preserve">Basis (quantity / value)</t>
  </si>
  <si>
    <t xml:space="preserve">Value</t>
  </si>
  <si>
    <t xml:space="preserve">QUALIFYING BASE definition</t>
  </si>
  <si>
    <t xml:space="preserve">Net of GST, freight, on-invoice disc.</t>
  </si>
  <si>
    <t xml:space="preserve">WHOLE-VOLUME or STEPPED</t>
  </si>
  <si>
    <t xml:space="preserve">Whole-volume</t>
  </si>
  <si>
    <t xml:space="preserve">Cap</t>
  </si>
  <si>
    <t xml:space="preserve">None</t>
  </si>
  <si>
    <t xml:space="preserve">GROSS or NET of returns</t>
  </si>
  <si>
    <t xml:space="preserve">Net</t>
  </si>
  <si>
    <t xml:space="preserve">Stacking with other schemes</t>
  </si>
  <si>
    <t xml:space="preserve">QPS counts toward TOD</t>
  </si>
  <si>
    <t xml:space="preserve">SETTLEMENT</t>
  </si>
  <si>
    <t xml:space="preserve">Settlement method / document</t>
  </si>
  <si>
    <t xml:space="preserve">Tax credit note</t>
  </si>
  <si>
    <t xml:space="preserve">CLAIM WINDOW (days from period end)</t>
  </si>
  <si>
    <t xml:space="preserve">CLAIM DEADLINE (calculated)</t>
  </si>
  <si>
    <t xml:space="preserve">The six highlighted fields carry the money and are the ones most often absent from a circular.</t>
  </si>
  <si>
    <t xml:space="preserve">Ask for them in writing on the day the circular arrives. One email, answered neutrally before anyone has money at stake.</t>
  </si>
  <si>
    <t xml:space="preserve">Example values are illustrative only — replace with your own.</t>
  </si>
  <si>
    <t xml:space="preserve">LEGEND</t>
  </si>
  <si>
    <t xml:space="preserve">Yellow fill, blue text</t>
  </si>
  <si>
    <t xml:space="preserve">You enter this</t>
  </si>
  <si>
    <t xml:space="preserve">Black text</t>
  </si>
  <si>
    <t xml:space="preserve">Calculated — do not overwrite</t>
  </si>
  <si>
    <t xml:space="preserve">Grey italic</t>
  </si>
  <si>
    <t xml:space="preserve">Guidance</t>
  </si>
  <si>
    <t xml:space="preserve">Slab Calculator — Whole-Volume vs Stepped</t>
  </si>
  <si>
    <t xml:space="preserve">Enter the slab table and the qualifying base. The difference between the two readings is the size of the question you are not asking.</t>
  </si>
  <si>
    <t xml:space="preserve">SLAB TABLE — edit the yellow cells</t>
  </si>
  <si>
    <t xml:space="preserve">Slab</t>
  </si>
  <si>
    <t xml:space="preserve">From (cumulative ₹)</t>
  </si>
  <si>
    <t xml:space="preserve">Rate %</t>
  </si>
  <si>
    <t xml:space="preserve">Slab 1</t>
  </si>
  <si>
    <t xml:space="preserve">Slab 2</t>
  </si>
  <si>
    <t xml:space="preserve">Slab 3</t>
  </si>
  <si>
    <t xml:space="preserve">Slab 4</t>
  </si>
  <si>
    <t xml:space="preserve">Thresholds must ascend. Slab 1 must start at 0.</t>
  </si>
  <si>
    <t xml:space="preserve">QUALIFYING BASE</t>
  </si>
  <si>
    <t xml:space="preserve">Gross purchases in the period</t>
  </si>
  <si>
    <t xml:space="preserve">Less: returns and credit notes</t>
  </si>
  <si>
    <t xml:space="preserve">Less: non-qualifying SKUs</t>
  </si>
  <si>
    <t xml:space="preserve">Qualifying base</t>
  </si>
  <si>
    <t xml:space="preserve">RESULT</t>
  </si>
  <si>
    <t xml:space="preserve">Stepped</t>
  </si>
  <si>
    <t xml:space="preserve">Rate achieved</t>
  </si>
  <si>
    <t xml:space="preserve">see working</t>
  </si>
  <si>
    <t xml:space="preserve">Entitlement</t>
  </si>
  <si>
    <t xml:space="preserve">Difference (whole-volume less stepped)</t>
  </si>
  <si>
    <t xml:space="preserve">Whole-volume pays this multiple of stepped</t>
  </si>
  <si>
    <t xml:space="preserve">Value in slab (₹)</t>
  </si>
  <si>
    <t xml:space="preserve">Rebate (₹)</t>
  </si>
  <si>
    <t xml:space="preserve">DISTANCE TO NEXT THRESHOLD</t>
  </si>
  <si>
    <t xml:space="preserve">Next threshold</t>
  </si>
  <si>
    <t xml:space="preserve">Further purchases required</t>
  </si>
  <si>
    <t xml:space="preserve">Entitlement at next threshold (whole-volume)</t>
  </si>
  <si>
    <t xml:space="preserve">Additional rebate from crossing</t>
  </si>
  <si>
    <t xml:space="preserve">Effective return on the incremental spend</t>
  </si>
  <si>
    <t xml:space="preserve">Before acting on this: can you sell the stock, and will the purchase count under the governing date?</t>
  </si>
  <si>
    <t xml:space="preserve">The Six Questions to Ask on Every Circular</t>
  </si>
  <si>
    <t xml:space="preserve">Copy into an email the day a circular arrives. Asked before the period, they are answered neutrally.</t>
  </si>
  <si>
    <t xml:space="preserve">Question</t>
  </si>
  <si>
    <t xml:space="preserve">Why it matters</t>
  </si>
  <si>
    <t xml:space="preserve">Is the slab whole-volume or stepped?</t>
  </si>
  <si>
    <t xml:space="preserve">Can more than double the entitlement on identical volume.</t>
  </si>
  <si>
    <t xml:space="preserve">What exactly is the qualifying base — GST, freight, on-invoice discount, free goods?</t>
  </si>
  <si>
    <t xml:space="preserve">A persistent few percent on every claim, in one direction.</t>
  </si>
  <si>
    <t xml:space="preserve">Which date governs the period — invoice, despatch or receipt?</t>
  </si>
  <si>
    <t xml:space="preserve">Decides every period-boundary dispute.</t>
  </si>
  <si>
    <t xml:space="preserve">Do returns reduce the base, and do prior-period returns count?</t>
  </si>
  <si>
    <t xml:space="preserve">Near a threshold it can drop the base a whole slab.</t>
  </si>
  <si>
    <t xml:space="preserve">Do amendments apply prospectively only, from a stated effective date?</t>
  </si>
  <si>
    <t xml:space="preserve">Prevents history being repriced silently.</t>
  </si>
  <si>
    <t xml:space="preserve">What is the claim window, from what event, and is submission complete on sending or on acknowledgement?</t>
  </si>
  <si>
    <t xml:space="preserve">A missed window has no recovery route.</t>
  </si>
  <si>
    <t xml:space="preserve">Prepared by RebateLedger. General guidance, not legal or tax advice.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</si>
</sst>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\-mmm\-yyyy"/>
    <numFmt numFmtId="166" formatCode="#,##0;\(#,##0\);\-"/>
    <numFmt numFmtId="167" formatCode="\₹#,##0;&quot;(₹&quot;#,##0\);\-"/>
    <numFmt numFmtId="168" formatCode="0.00%"/>
    <numFmt numFmtId="169" formatCode="0.00\x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F766E"/>
      <name val="Arial"/>
      <family val="0"/>
      <charset val="1"/>
    </font>
    <font>
      <i val="true"/>
      <sz val="9"/>
      <color rgb="FF5B667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0F766E"/>
      <name val="Arial"/>
      <family val="0"/>
      <charset val="1"/>
    </font>
    <font>
      <sz val="1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0"/>
      <color rgb="FFA3541B"/>
      <name val="Arial"/>
      <family val="0"/>
      <charset val="1"/>
    </font>
    <font>
      <sz val="10"/>
      <color rgb="FFA3541B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0F766E"/>
        <bgColor rgb="FF008080"/>
      </patternFill>
    </fill>
    <fill>
      <patternFill patternType="solid">
        <fgColor rgb="FFF2F6F5"/>
        <bgColor rgb="FFFDF1E3"/>
      </patternFill>
    </fill>
    <fill>
      <patternFill patternType="solid">
        <fgColor rgb="FFFFFF00"/>
        <bgColor rgb="FFFFFF00"/>
      </patternFill>
    </fill>
    <fill>
      <patternFill patternType="solid">
        <fgColor rgb="FFFDF1E3"/>
        <bgColor rgb="FFF2F6F5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C9CA"/>
      </left>
      <right style="thin">
        <color rgb="FFBFC9CA"/>
      </right>
      <top style="thin">
        <color rgb="FFBFC9CA"/>
      </top>
      <bottom style="thin">
        <color rgb="FFBFC9C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F766E"/>
      <rgbColor rgb="FFBFC9CA"/>
      <rgbColor rgb="FF808080"/>
      <rgbColor rgb="FF9999FF"/>
      <rgbColor rgb="FF993366"/>
      <rgbColor rgb="FFFDF1E3"/>
      <rgbColor rgb="FFF2F6F5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B6670"/>
      <rgbColor rgb="FF969696"/>
      <rgbColor rgb="FF003366"/>
      <rgbColor rgb="FF339966"/>
      <rgbColor rgb="FF003300"/>
      <rgbColor rgb="FF333300"/>
      <rgbColor rgb="FFA3541B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42"/>
    <col collapsed="false" customWidth="true" hidden="false" outlineLevel="0" max="5" min="3" style="0" width="26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30" hidden="false" customHeight="tru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customFormat="false" ht="15" hidden="false" customHeight="false" outlineLevel="0" collapsed="false">
      <c r="A5" s="4"/>
      <c r="B5" s="5" t="s">
        <v>7</v>
      </c>
      <c r="C5" s="4"/>
      <c r="D5" s="4"/>
      <c r="E5" s="4"/>
    </row>
    <row r="6" customFormat="false" ht="15" hidden="false" customHeight="false" outlineLevel="0" collapsed="false">
      <c r="A6" s="6" t="n">
        <v>1</v>
      </c>
      <c r="B6" s="6" t="s">
        <v>8</v>
      </c>
      <c r="C6" s="7" t="s">
        <v>9</v>
      </c>
      <c r="D6" s="7"/>
      <c r="E6" s="7"/>
    </row>
    <row r="7" customFormat="false" ht="15" hidden="false" customHeight="false" outlineLevel="0" collapsed="false">
      <c r="A7" s="6" t="n">
        <v>2</v>
      </c>
      <c r="B7" s="6" t="s">
        <v>10</v>
      </c>
      <c r="C7" s="7" t="s">
        <v>11</v>
      </c>
      <c r="D7" s="7"/>
      <c r="E7" s="7"/>
    </row>
    <row r="8" customFormat="false" ht="15" hidden="false" customHeight="false" outlineLevel="0" collapsed="false">
      <c r="A8" s="6" t="n">
        <v>3</v>
      </c>
      <c r="B8" s="6" t="s">
        <v>12</v>
      </c>
      <c r="C8" s="7" t="s">
        <v>13</v>
      </c>
      <c r="D8" s="7"/>
      <c r="E8" s="7"/>
    </row>
    <row r="9" customFormat="false" ht="15" hidden="false" customHeight="false" outlineLevel="0" collapsed="false">
      <c r="A9" s="6" t="n">
        <v>4</v>
      </c>
      <c r="B9" s="6" t="s">
        <v>14</v>
      </c>
      <c r="C9" s="7" t="s">
        <v>15</v>
      </c>
      <c r="D9" s="7"/>
      <c r="E9" s="7"/>
    </row>
    <row r="10" customFormat="false" ht="15" hidden="false" customHeight="false" outlineLevel="0" collapsed="false">
      <c r="A10" s="6" t="n">
        <v>5</v>
      </c>
      <c r="B10" s="6" t="s">
        <v>16</v>
      </c>
      <c r="C10" s="7" t="s">
        <v>17</v>
      </c>
      <c r="D10" s="7"/>
      <c r="E10" s="7"/>
    </row>
    <row r="11" customFormat="false" ht="15" hidden="false" customHeight="false" outlineLevel="0" collapsed="false">
      <c r="A11" s="6" t="n">
        <v>6</v>
      </c>
      <c r="B11" s="8" t="s">
        <v>18</v>
      </c>
      <c r="C11" s="9" t="n">
        <v>46113</v>
      </c>
      <c r="D11" s="7"/>
      <c r="E11" s="7"/>
    </row>
    <row r="12" customFormat="false" ht="15" hidden="false" customHeight="false" outlineLevel="0" collapsed="false">
      <c r="A12" s="4"/>
      <c r="B12" s="5" t="s">
        <v>19</v>
      </c>
      <c r="C12" s="4"/>
      <c r="D12" s="4"/>
      <c r="E12" s="4"/>
    </row>
    <row r="13" customFormat="false" ht="15" hidden="false" customHeight="false" outlineLevel="0" collapsed="false">
      <c r="A13" s="6" t="n">
        <v>7</v>
      </c>
      <c r="B13" s="6" t="s">
        <v>20</v>
      </c>
      <c r="C13" s="9" t="n">
        <v>46113</v>
      </c>
      <c r="D13" s="7"/>
      <c r="E13" s="7"/>
    </row>
    <row r="14" customFormat="false" ht="15" hidden="false" customHeight="false" outlineLevel="0" collapsed="false">
      <c r="A14" s="6" t="n">
        <v>8</v>
      </c>
      <c r="B14" s="6" t="s">
        <v>21</v>
      </c>
      <c r="C14" s="9" t="n">
        <v>46203</v>
      </c>
      <c r="D14" s="7"/>
      <c r="E14" s="7"/>
    </row>
    <row r="15" customFormat="false" ht="15" hidden="false" customHeight="false" outlineLevel="0" collapsed="false">
      <c r="A15" s="6" t="n">
        <v>9</v>
      </c>
      <c r="B15" s="8" t="s">
        <v>22</v>
      </c>
      <c r="C15" s="7" t="s">
        <v>23</v>
      </c>
      <c r="D15" s="7"/>
      <c r="E15" s="7"/>
    </row>
    <row r="16" customFormat="false" ht="15" hidden="false" customHeight="false" outlineLevel="0" collapsed="false">
      <c r="A16" s="6" t="n">
        <v>10</v>
      </c>
      <c r="B16" s="6" t="s">
        <v>24</v>
      </c>
      <c r="C16" s="7" t="s">
        <v>25</v>
      </c>
      <c r="D16" s="7"/>
      <c r="E16" s="7"/>
    </row>
    <row r="17" customFormat="false" ht="15" hidden="false" customHeight="false" outlineLevel="0" collapsed="false">
      <c r="A17" s="6" t="n">
        <v>11</v>
      </c>
      <c r="B17" s="6" t="s">
        <v>26</v>
      </c>
      <c r="C17" s="7" t="s">
        <v>27</v>
      </c>
      <c r="D17" s="7"/>
      <c r="E17" s="7"/>
    </row>
    <row r="18" customFormat="false" ht="15" hidden="false" customHeight="false" outlineLevel="0" collapsed="false">
      <c r="A18" s="6" t="n">
        <v>12</v>
      </c>
      <c r="B18" s="6" t="s">
        <v>28</v>
      </c>
      <c r="C18" s="7" t="s">
        <v>29</v>
      </c>
      <c r="D18" s="7"/>
      <c r="E18" s="7"/>
    </row>
    <row r="19" customFormat="false" ht="15" hidden="false" customHeight="false" outlineLevel="0" collapsed="false">
      <c r="A19" s="4"/>
      <c r="B19" s="5" t="s">
        <v>30</v>
      </c>
      <c r="C19" s="4"/>
      <c r="D19" s="4"/>
      <c r="E19" s="4"/>
    </row>
    <row r="20" customFormat="false" ht="15" hidden="false" customHeight="false" outlineLevel="0" collapsed="false">
      <c r="A20" s="6" t="n">
        <v>13</v>
      </c>
      <c r="B20" s="6" t="s">
        <v>31</v>
      </c>
      <c r="C20" s="7" t="s">
        <v>32</v>
      </c>
      <c r="D20" s="7"/>
      <c r="E20" s="7"/>
    </row>
    <row r="21" customFormat="false" ht="15" hidden="false" customHeight="false" outlineLevel="0" collapsed="false">
      <c r="A21" s="6" t="n">
        <v>14</v>
      </c>
      <c r="B21" s="8" t="s">
        <v>33</v>
      </c>
      <c r="C21" s="7" t="s">
        <v>34</v>
      </c>
      <c r="D21" s="7"/>
      <c r="E21" s="7"/>
    </row>
    <row r="22" customFormat="false" ht="15" hidden="false" customHeight="false" outlineLevel="0" collapsed="false">
      <c r="A22" s="6" t="n">
        <v>15</v>
      </c>
      <c r="B22" s="8" t="s">
        <v>35</v>
      </c>
      <c r="C22" s="7" t="s">
        <v>36</v>
      </c>
      <c r="D22" s="7"/>
      <c r="E22" s="7"/>
    </row>
    <row r="23" customFormat="false" ht="15" hidden="false" customHeight="false" outlineLevel="0" collapsed="false">
      <c r="A23" s="6" t="n">
        <v>16</v>
      </c>
      <c r="B23" s="6" t="s">
        <v>37</v>
      </c>
      <c r="C23" s="7" t="s">
        <v>38</v>
      </c>
      <c r="D23" s="7"/>
      <c r="E23" s="7"/>
    </row>
    <row r="24" customFormat="false" ht="15" hidden="false" customHeight="false" outlineLevel="0" collapsed="false">
      <c r="A24" s="6" t="n">
        <v>17</v>
      </c>
      <c r="B24" s="8" t="s">
        <v>39</v>
      </c>
      <c r="C24" s="7" t="s">
        <v>40</v>
      </c>
      <c r="D24" s="7"/>
      <c r="E24" s="7"/>
    </row>
    <row r="25" customFormat="false" ht="15" hidden="false" customHeight="false" outlineLevel="0" collapsed="false">
      <c r="A25" s="6" t="n">
        <v>18</v>
      </c>
      <c r="B25" s="6" t="s">
        <v>41</v>
      </c>
      <c r="C25" s="7" t="s">
        <v>42</v>
      </c>
      <c r="D25" s="7"/>
      <c r="E25" s="7"/>
    </row>
    <row r="26" customFormat="false" ht="15" hidden="false" customHeight="false" outlineLevel="0" collapsed="false">
      <c r="A26" s="4"/>
      <c r="B26" s="5" t="s">
        <v>43</v>
      </c>
      <c r="C26" s="4"/>
      <c r="D26" s="4"/>
      <c r="E26" s="4"/>
    </row>
    <row r="27" customFormat="false" ht="15" hidden="false" customHeight="false" outlineLevel="0" collapsed="false">
      <c r="A27" s="6" t="n">
        <v>19</v>
      </c>
      <c r="B27" s="6" t="s">
        <v>44</v>
      </c>
      <c r="C27" s="7" t="s">
        <v>45</v>
      </c>
      <c r="D27" s="7"/>
      <c r="E27" s="7"/>
    </row>
    <row r="28" customFormat="false" ht="15" hidden="false" customHeight="false" outlineLevel="0" collapsed="false">
      <c r="A28" s="6" t="n">
        <v>20</v>
      </c>
      <c r="B28" s="8" t="s">
        <v>46</v>
      </c>
      <c r="C28" s="10" t="n">
        <v>60</v>
      </c>
      <c r="D28" s="7"/>
      <c r="E28" s="7"/>
    </row>
    <row r="29" customFormat="false" ht="15" hidden="false" customHeight="false" outlineLevel="0" collapsed="false">
      <c r="B29" s="11" t="s">
        <v>47</v>
      </c>
      <c r="C29" s="12" t="n">
        <f aca="false">IF(OR(C14="",C28=""),"",C14+C28)</f>
        <v>46263</v>
      </c>
      <c r="D29" s="12" t="str">
        <f aca="false">IF(OR(D14="",D28=""),"",D14+D28)</f>
        <v/>
      </c>
      <c r="E29" s="12" t="str">
        <f aca="false">IF(OR(E14="",E28=""),"",E14+E28)</f>
        <v/>
      </c>
    </row>
    <row r="31" customFormat="false" ht="15" hidden="false" customHeight="false" outlineLevel="0" collapsed="false">
      <c r="B31" s="2" t="s">
        <v>48</v>
      </c>
    </row>
    <row r="32" customFormat="false" ht="15" hidden="false" customHeight="false" outlineLevel="0" collapsed="false">
      <c r="B32" s="2" t="s">
        <v>49</v>
      </c>
    </row>
    <row r="34" customFormat="false" ht="15" hidden="false" customHeight="false" outlineLevel="0" collapsed="false">
      <c r="B34" s="2" t="s">
        <v>50</v>
      </c>
    </row>
    <row r="36" customFormat="false" ht="15" hidden="false" customHeight="false" outlineLevel="0" collapsed="false">
      <c r="A36" s="13" t="s">
        <v>51</v>
      </c>
    </row>
    <row r="37" customFormat="false" ht="15" hidden="false" customHeight="false" outlineLevel="0" collapsed="false">
      <c r="A37" s="7" t="s">
        <v>52</v>
      </c>
      <c r="B37" s="2" t="s">
        <v>53</v>
      </c>
    </row>
    <row r="38" customFormat="false" ht="15" hidden="false" customHeight="false" outlineLevel="0" collapsed="false">
      <c r="A38" s="6" t="s">
        <v>54</v>
      </c>
      <c r="B38" s="2" t="s">
        <v>55</v>
      </c>
    </row>
    <row r="39" customFormat="false" ht="15" hidden="false" customHeight="false" outlineLevel="0" collapsed="false">
      <c r="A39" s="6" t="s">
        <v>56</v>
      </c>
      <c r="B39" s="2" t="s">
        <v>57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4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22"/>
    <col collapsed="false" customWidth="true" hidden="false" outlineLevel="0" max="4" min="4" style="0" width="16"/>
    <col collapsed="false" customWidth="true" hidden="false" outlineLevel="0" max="5" min="5" style="0" width="20"/>
    <col collapsed="false" customWidth="true" hidden="false" outlineLevel="0" max="7" min="6" style="0" width="22"/>
  </cols>
  <sheetData>
    <row r="1" customFormat="false" ht="17.35" hidden="false" customHeight="false" outlineLevel="0" collapsed="false">
      <c r="A1" s="1" t="s">
        <v>58</v>
      </c>
    </row>
    <row r="2" customFormat="false" ht="15" hidden="false" customHeight="false" outlineLevel="0" collapsed="false">
      <c r="A2" s="2" t="s">
        <v>59</v>
      </c>
    </row>
    <row r="4" customFormat="false" ht="15" hidden="false" customHeight="false" outlineLevel="0" collapsed="false">
      <c r="A4" s="14" t="s">
        <v>60</v>
      </c>
    </row>
    <row r="5" customFormat="false" ht="30" hidden="false" customHeight="true" outlineLevel="0" collapsed="false">
      <c r="A5" s="3" t="s">
        <v>61</v>
      </c>
      <c r="B5" s="3" t="s">
        <v>62</v>
      </c>
      <c r="C5" s="3" t="s">
        <v>63</v>
      </c>
    </row>
    <row r="6" customFormat="false" ht="15" hidden="false" customHeight="false" outlineLevel="0" collapsed="false">
      <c r="A6" s="6" t="s">
        <v>64</v>
      </c>
      <c r="B6" s="15" t="n">
        <v>0</v>
      </c>
      <c r="C6" s="16" t="n">
        <v>0</v>
      </c>
    </row>
    <row r="7" customFormat="false" ht="15" hidden="false" customHeight="false" outlineLevel="0" collapsed="false">
      <c r="A7" s="6" t="s">
        <v>65</v>
      </c>
      <c r="B7" s="15" t="n">
        <v>2500000</v>
      </c>
      <c r="C7" s="16" t="n">
        <v>0.015</v>
      </c>
    </row>
    <row r="8" customFormat="false" ht="15" hidden="false" customHeight="false" outlineLevel="0" collapsed="false">
      <c r="A8" s="6" t="s">
        <v>66</v>
      </c>
      <c r="B8" s="15" t="n">
        <v>5000000</v>
      </c>
      <c r="C8" s="16" t="n">
        <v>0.025</v>
      </c>
    </row>
    <row r="9" customFormat="false" ht="15" hidden="false" customHeight="false" outlineLevel="0" collapsed="false">
      <c r="A9" s="6" t="s">
        <v>67</v>
      </c>
      <c r="B9" s="15" t="n">
        <v>7500000</v>
      </c>
      <c r="C9" s="16" t="n">
        <v>0.035</v>
      </c>
    </row>
    <row r="10" customFormat="false" ht="15" hidden="false" customHeight="false" outlineLevel="0" collapsed="false">
      <c r="A10" s="2" t="s">
        <v>68</v>
      </c>
    </row>
    <row r="12" customFormat="false" ht="15" hidden="false" customHeight="false" outlineLevel="0" collapsed="false">
      <c r="A12" s="14" t="s">
        <v>69</v>
      </c>
    </row>
    <row r="13" customFormat="false" ht="15" hidden="false" customHeight="false" outlineLevel="0" collapsed="false">
      <c r="A13" s="6" t="s">
        <v>70</v>
      </c>
      <c r="C13" s="15" t="n">
        <v>6200000</v>
      </c>
    </row>
    <row r="14" customFormat="false" ht="15" hidden="false" customHeight="false" outlineLevel="0" collapsed="false">
      <c r="A14" s="6" t="s">
        <v>71</v>
      </c>
      <c r="C14" s="15" t="n">
        <v>185000</v>
      </c>
    </row>
    <row r="15" customFormat="false" ht="15" hidden="false" customHeight="false" outlineLevel="0" collapsed="false">
      <c r="A15" s="6" t="s">
        <v>72</v>
      </c>
      <c r="C15" s="15" t="n">
        <v>315000</v>
      </c>
    </row>
    <row r="16" customFormat="false" ht="15" hidden="false" customHeight="false" outlineLevel="0" collapsed="false">
      <c r="A16" s="17" t="s">
        <v>73</v>
      </c>
      <c r="C16" s="18" t="n">
        <f aca="false">$C$13-$C$14-$C$15</f>
        <v>5700000</v>
      </c>
    </row>
    <row r="18" customFormat="false" ht="15" hidden="false" customHeight="false" outlineLevel="0" collapsed="false">
      <c r="A18" s="14" t="s">
        <v>74</v>
      </c>
    </row>
    <row r="19" customFormat="false" ht="30" hidden="false" customHeight="true" outlineLevel="0" collapsed="false">
      <c r="A19" s="3"/>
      <c r="B19" s="3" t="s">
        <v>36</v>
      </c>
      <c r="C19" s="3" t="s">
        <v>75</v>
      </c>
    </row>
    <row r="20" customFormat="false" ht="15" hidden="false" customHeight="false" outlineLevel="0" collapsed="false">
      <c r="A20" s="6" t="s">
        <v>76</v>
      </c>
      <c r="B20" s="19" t="n">
        <f aca="false">INDEX($C$6:$C$9,MATCH($C$16,$B$6:$B$9,1))</f>
        <v>0.025</v>
      </c>
      <c r="C20" s="20" t="s">
        <v>77</v>
      </c>
    </row>
    <row r="21" customFormat="false" ht="15" hidden="false" customHeight="false" outlineLevel="0" collapsed="false">
      <c r="A21" s="17" t="s">
        <v>78</v>
      </c>
      <c r="B21" s="18" t="n">
        <f aca="false">$C$16*$B$20</f>
        <v>142500</v>
      </c>
      <c r="C21" s="18" t="n">
        <f aca="false">SUM($G$26:$G$29)</f>
        <v>55000</v>
      </c>
    </row>
    <row r="22" customFormat="false" ht="15" hidden="false" customHeight="false" outlineLevel="0" collapsed="false">
      <c r="A22" s="21" t="s">
        <v>79</v>
      </c>
      <c r="B22" s="22" t="n">
        <f aca="false">$B$21-$C$21</f>
        <v>87500</v>
      </c>
    </row>
    <row r="23" customFormat="false" ht="15" hidden="false" customHeight="false" outlineLevel="0" collapsed="false">
      <c r="A23" s="2" t="s">
        <v>80</v>
      </c>
      <c r="B23" s="23" t="n">
        <f aca="false">IF($C$21=0,"",$B$21/$C$21)</f>
        <v>2.59090909090909</v>
      </c>
    </row>
    <row r="25" customFormat="false" ht="30" hidden="false" customHeight="true" outlineLevel="0" collapsed="false">
      <c r="E25" s="3" t="s">
        <v>61</v>
      </c>
      <c r="F25" s="3" t="s">
        <v>81</v>
      </c>
      <c r="G25" s="3" t="s">
        <v>82</v>
      </c>
    </row>
    <row r="26" customFormat="false" ht="15" hidden="false" customHeight="false" outlineLevel="0" collapsed="false">
      <c r="E26" s="6" t="str">
        <f aca="false">$A$6</f>
        <v>Slab 1</v>
      </c>
      <c r="F26" s="24" t="n">
        <f aca="false">MAX(0,MIN($C$16,$B$7)-$B$6)</f>
        <v>2500000</v>
      </c>
      <c r="G26" s="24" t="n">
        <f aca="false">$F26*$C$6</f>
        <v>0</v>
      </c>
    </row>
    <row r="27" customFormat="false" ht="15" hidden="false" customHeight="false" outlineLevel="0" collapsed="false">
      <c r="E27" s="6" t="str">
        <f aca="false">$A$7</f>
        <v>Slab 2</v>
      </c>
      <c r="F27" s="24" t="n">
        <f aca="false">MAX(0,MIN($C$16,$B$8)-$B$7)</f>
        <v>2500000</v>
      </c>
      <c r="G27" s="24" t="n">
        <f aca="false">$F27*$C$7</f>
        <v>37500</v>
      </c>
    </row>
    <row r="28" customFormat="false" ht="15" hidden="false" customHeight="false" outlineLevel="0" collapsed="false">
      <c r="E28" s="6" t="str">
        <f aca="false">$A$8</f>
        <v>Slab 3</v>
      </c>
      <c r="F28" s="24" t="n">
        <f aca="false">MAX(0,MIN($C$16,$B$9)-$B$8)</f>
        <v>700000</v>
      </c>
      <c r="G28" s="24" t="n">
        <f aca="false">$F28*$C$8</f>
        <v>17500</v>
      </c>
    </row>
    <row r="29" customFormat="false" ht="15" hidden="false" customHeight="false" outlineLevel="0" collapsed="false">
      <c r="E29" s="6" t="str">
        <f aca="false">$A$9</f>
        <v>Slab 4</v>
      </c>
      <c r="F29" s="24" t="n">
        <f aca="false">MAX(0,MIN($C$16,1000000000000000)-$B$9)</f>
        <v>0</v>
      </c>
      <c r="G29" s="24" t="n">
        <f aca="false">$F29*$C$9</f>
        <v>0</v>
      </c>
    </row>
    <row r="31" customFormat="false" ht="15" hidden="false" customHeight="false" outlineLevel="0" collapsed="false">
      <c r="E31" s="14" t="s">
        <v>83</v>
      </c>
    </row>
    <row r="32" customFormat="false" ht="15" hidden="false" customHeight="false" outlineLevel="0" collapsed="false">
      <c r="E32" s="6" t="s">
        <v>84</v>
      </c>
      <c r="F32" s="25"/>
      <c r="G32" s="26" t="n">
        <f aca="false">IFERROR(INDEX($B$6:$B$9,MATCH($C$16,$B$6:$B$9,1)+1),"top slab reached")</f>
        <v>7500000</v>
      </c>
    </row>
    <row r="33" customFormat="false" ht="15" hidden="false" customHeight="false" outlineLevel="0" collapsed="false">
      <c r="E33" s="6" t="s">
        <v>85</v>
      </c>
      <c r="F33" s="25"/>
      <c r="G33" s="26" t="n">
        <f aca="false">IFERROR(MAX(0,$G$32-$C$16),"")</f>
        <v>1800000</v>
      </c>
    </row>
    <row r="34" customFormat="false" ht="15" hidden="false" customHeight="false" outlineLevel="0" collapsed="false">
      <c r="E34" s="6" t="s">
        <v>86</v>
      </c>
      <c r="F34" s="25"/>
      <c r="G34" s="26" t="n">
        <f aca="false">IFERROR($G$32*INDEX($C$6:$C$9,MATCH($C$16,$B$6:$B$9,1)+1),"")</f>
        <v>262500</v>
      </c>
    </row>
    <row r="35" customFormat="false" ht="15" hidden="false" customHeight="false" outlineLevel="0" collapsed="false">
      <c r="E35" s="21" t="s">
        <v>87</v>
      </c>
      <c r="F35" s="25"/>
      <c r="G35" s="22" t="n">
        <f aca="false">IFERROR($G$34-$B$21,"")</f>
        <v>120000</v>
      </c>
    </row>
    <row r="36" customFormat="false" ht="15" hidden="false" customHeight="false" outlineLevel="0" collapsed="false">
      <c r="E36" s="6" t="s">
        <v>88</v>
      </c>
      <c r="F36" s="25"/>
      <c r="G36" s="27" t="n">
        <f aca="false">IFERROR($G$35/$G$33,"")</f>
        <v>0.0666666666666667</v>
      </c>
    </row>
    <row r="38" customFormat="false" ht="15" hidden="false" customHeight="false" outlineLevel="0" collapsed="false">
      <c r="E38" s="2" t="s">
        <v>89</v>
      </c>
    </row>
    <row r="40" customFormat="false" ht="15" hidden="false" customHeight="false" outlineLevel="0" collapsed="false">
      <c r="A40" s="13" t="s">
        <v>51</v>
      </c>
    </row>
    <row r="41" customFormat="false" ht="15" hidden="false" customHeight="false" outlineLevel="0" collapsed="false">
      <c r="A41" s="7" t="s">
        <v>52</v>
      </c>
      <c r="B41" s="2" t="s">
        <v>53</v>
      </c>
    </row>
    <row r="42" customFormat="false" ht="15" hidden="false" customHeight="false" outlineLevel="0" collapsed="false">
      <c r="A42" s="6" t="s">
        <v>54</v>
      </c>
      <c r="B42" s="2" t="s">
        <v>55</v>
      </c>
    </row>
    <row r="43" customFormat="false" ht="15" hidden="false" customHeight="false" outlineLevel="0" collapsed="false">
      <c r="A43" s="6" t="s">
        <v>56</v>
      </c>
      <c r="B43" s="2" t="s">
        <v>57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62"/>
    <col collapsed="false" customWidth="true" hidden="false" outlineLevel="0" max="3" min="3" style="0" width="40"/>
  </cols>
  <sheetData>
    <row r="1" customFormat="false" ht="17.35" hidden="false" customHeight="false" outlineLevel="0" collapsed="false">
      <c r="A1" s="1" t="s">
        <v>90</v>
      </c>
    </row>
    <row r="2" customFormat="false" ht="15" hidden="false" customHeight="false" outlineLevel="0" collapsed="false">
      <c r="A2" s="2" t="s">
        <v>91</v>
      </c>
    </row>
    <row r="4" customFormat="false" ht="30" hidden="false" customHeight="true" outlineLevel="0" collapsed="false">
      <c r="A4" s="3" t="s">
        <v>2</v>
      </c>
      <c r="B4" s="3" t="s">
        <v>92</v>
      </c>
      <c r="C4" s="3" t="s">
        <v>93</v>
      </c>
    </row>
    <row r="5" customFormat="false" ht="30" hidden="false" customHeight="true" outlineLevel="0" collapsed="false">
      <c r="A5" s="6" t="n">
        <v>1</v>
      </c>
      <c r="B5" s="28" t="s">
        <v>94</v>
      </c>
      <c r="C5" s="29" t="s">
        <v>95</v>
      </c>
    </row>
    <row r="6" customFormat="false" ht="30" hidden="false" customHeight="true" outlineLevel="0" collapsed="false">
      <c r="A6" s="6" t="n">
        <v>2</v>
      </c>
      <c r="B6" s="28" t="s">
        <v>96</v>
      </c>
      <c r="C6" s="29" t="s">
        <v>97</v>
      </c>
    </row>
    <row r="7" customFormat="false" ht="30" hidden="false" customHeight="true" outlineLevel="0" collapsed="false">
      <c r="A7" s="6" t="n">
        <v>3</v>
      </c>
      <c r="B7" s="28" t="s">
        <v>98</v>
      </c>
      <c r="C7" s="29" t="s">
        <v>99</v>
      </c>
    </row>
    <row r="8" customFormat="false" ht="30" hidden="false" customHeight="true" outlineLevel="0" collapsed="false">
      <c r="A8" s="6" t="n">
        <v>4</v>
      </c>
      <c r="B8" s="28" t="s">
        <v>100</v>
      </c>
      <c r="C8" s="29" t="s">
        <v>101</v>
      </c>
    </row>
    <row r="9" customFormat="false" ht="30" hidden="false" customHeight="true" outlineLevel="0" collapsed="false">
      <c r="A9" s="6" t="n">
        <v>5</v>
      </c>
      <c r="B9" s="28" t="s">
        <v>102</v>
      </c>
      <c r="C9" s="29" t="s">
        <v>103</v>
      </c>
    </row>
    <row r="10" customFormat="false" ht="30" hidden="false" customHeight="true" outlineLevel="0" collapsed="false">
      <c r="A10" s="6" t="n">
        <v>6</v>
      </c>
      <c r="B10" s="28" t="s">
        <v>104</v>
      </c>
      <c r="C10" s="29" t="s">
        <v>105</v>
      </c>
    </row>
    <row r="13" customFormat="false" ht="15" hidden="false" customHeight="false" outlineLevel="0" collapsed="false">
      <c r="B13" s="2" t="s">
        <v>106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2026-08-29T03:27:01Z</dcterms:created>
  <dc:creator>openpyxl</dc:creator>
  <dc:description/>
  <dc:language>en-US</dc:language>
  <cp:lastModifiedBy/>
  <dcterms:modified xsi:type="dcterms:W3CDTF">2026-08-29T03:27:01Z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